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Betsie le Roux\Desktop\WRC Agriparks\Catchment management\"/>
    </mc:Choice>
  </mc:AlternateContent>
  <xr:revisionPtr revIDLastSave="0" documentId="13_ncr:1_{5A67A247-E7E3-4D34-82F1-CD73399F6E34}" xr6:coauthVersionLast="45" xr6:coauthVersionMax="45" xr10:uidLastSave="{00000000-0000-0000-0000-000000000000}"/>
  <bookViews>
    <workbookView xWindow="-120" yWindow="-120" windowWidth="20730" windowHeight="11160" xr2:uid="{CC311E36-6907-4514-AB43-F4E07841B328}"/>
  </bookViews>
  <sheets>
    <sheet name="Introduction" sheetId="8" r:id="rId1"/>
    <sheet name="Farm 1" sheetId="3" r:id="rId2"/>
    <sheet name="Farm 2" sheetId="7" r:id="rId3"/>
    <sheet name="Balance sheet" sheetId="5" r:id="rId4"/>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6" i="3" l="1"/>
  <c r="D30" i="3" s="1"/>
  <c r="E30" i="3" s="1"/>
  <c r="E27" i="3"/>
  <c r="H7" i="5" l="1"/>
  <c r="H4" i="5"/>
  <c r="H9" i="5"/>
  <c r="H11" i="5" s="1"/>
  <c r="B17" i="3"/>
  <c r="J9" i="5" s="1"/>
  <c r="J11" i="5" s="1"/>
  <c r="K9" i="5"/>
  <c r="K11" i="5" s="1"/>
  <c r="J8" i="5"/>
  <c r="K8" i="5" s="1"/>
  <c r="H8" i="5"/>
  <c r="J7" i="5"/>
  <c r="K7" i="5" s="1"/>
  <c r="I4" i="5"/>
  <c r="J10" i="5" l="1"/>
  <c r="J12" i="5" s="1"/>
  <c r="J4" i="5"/>
  <c r="K4" i="5" s="1"/>
  <c r="K10" i="5"/>
  <c r="K12" i="5" s="1"/>
  <c r="E22" i="3"/>
  <c r="C7" i="5" l="1"/>
  <c r="E5" i="7"/>
  <c r="I27" i="3"/>
  <c r="I8" i="5" l="1"/>
  <c r="I7" i="5"/>
  <c r="I10" i="5"/>
  <c r="I12" i="5" s="1"/>
  <c r="H10" i="5"/>
  <c r="H12" i="5" s="1"/>
  <c r="I9" i="5"/>
  <c r="I11" i="5" s="1"/>
  <c r="E21" i="7"/>
  <c r="I5" i="7"/>
  <c r="I17" i="7" s="1"/>
  <c r="J26" i="7"/>
  <c r="I26" i="7"/>
  <c r="F26" i="7"/>
  <c r="E26" i="7"/>
  <c r="J21" i="7"/>
  <c r="I21" i="7"/>
  <c r="F21" i="7"/>
  <c r="F25" i="7" s="1"/>
  <c r="E25" i="7"/>
  <c r="B17" i="7"/>
  <c r="B16" i="7"/>
  <c r="E15" i="7"/>
  <c r="B15" i="7"/>
  <c r="E16" i="7"/>
  <c r="J22" i="3"/>
  <c r="I22" i="3"/>
  <c r="F22" i="3"/>
  <c r="C9" i="5"/>
  <c r="I15" i="7" l="1"/>
  <c r="D6" i="5"/>
  <c r="I25" i="7"/>
  <c r="C6" i="5" s="1"/>
  <c r="H6" i="5"/>
  <c r="I6" i="5" s="1"/>
  <c r="J25" i="7"/>
  <c r="E17" i="7"/>
  <c r="I16" i="7"/>
  <c r="D8" i="5" l="1"/>
  <c r="C8" i="5"/>
  <c r="D7" i="5"/>
  <c r="C12" i="5"/>
  <c r="C11" i="5"/>
  <c r="J27" i="3"/>
  <c r="D10" i="5" s="1"/>
  <c r="C10" i="5"/>
  <c r="D9" i="5"/>
  <c r="D4" i="5"/>
  <c r="C4" i="5"/>
  <c r="F27" i="3"/>
  <c r="D11" i="5" s="1"/>
  <c r="D12" i="5" l="1"/>
  <c r="I6" i="3" l="1"/>
  <c r="E6" i="3"/>
  <c r="B18" i="3"/>
  <c r="L9" i="5" l="1"/>
  <c r="L11" i="5" s="1"/>
  <c r="L4" i="5"/>
  <c r="M4" i="5" s="1"/>
  <c r="M10" i="5"/>
  <c r="M12" i="5" s="1"/>
  <c r="L8" i="5"/>
  <c r="M8" i="5" s="1"/>
  <c r="L7" i="5"/>
  <c r="M7" i="5" s="1"/>
  <c r="L10" i="5"/>
  <c r="L12" i="5" s="1"/>
  <c r="M9" i="5"/>
  <c r="M11" i="5" s="1"/>
  <c r="E16" i="3"/>
  <c r="E17" i="3"/>
  <c r="E18" i="3"/>
  <c r="E26" i="3"/>
  <c r="F26" i="3"/>
  <c r="D5" i="5" s="1"/>
  <c r="I16" i="3"/>
  <c r="I17" i="3"/>
  <c r="J6" i="5" s="1"/>
  <c r="K6" i="5" s="1"/>
  <c r="I18" i="3"/>
  <c r="L6" i="5" s="1"/>
  <c r="M6" i="5" s="1"/>
  <c r="I26" i="3"/>
  <c r="J26" i="3"/>
  <c r="H5" i="5"/>
  <c r="I5" i="5" s="1"/>
  <c r="C5" i="5" l="1"/>
  <c r="L5" i="5"/>
  <c r="M5" i="5" s="1"/>
  <c r="J5" i="5"/>
  <c r="K5" i="5" s="1"/>
</calcChain>
</file>

<file path=xl/sharedStrings.xml><?xml version="1.0" encoding="utf-8"?>
<sst xmlns="http://schemas.openxmlformats.org/spreadsheetml/2006/main" count="163" uniqueCount="60">
  <si>
    <t>Nitrates</t>
  </si>
  <si>
    <t>Phosphates</t>
  </si>
  <si>
    <t>Potassium</t>
  </si>
  <si>
    <t>Summer</t>
  </si>
  <si>
    <t>Winter</t>
  </si>
  <si>
    <t>Blue water footprints of leafy veg (eg lettuce)</t>
  </si>
  <si>
    <t>Blue water footprints of root veg (carrots)</t>
  </si>
  <si>
    <t>Duration of growing season (months)</t>
  </si>
  <si>
    <t>Leafy vegetables</t>
  </si>
  <si>
    <t>Root vegetables</t>
  </si>
  <si>
    <t>Potential production with available blue water per growing season (tonne)</t>
  </si>
  <si>
    <t>Potential agricultural land that can be irrigated with available blue water (ha)</t>
  </si>
  <si>
    <t>Nutrients applied to root veg (kg/ha/growing season)</t>
  </si>
  <si>
    <t>Yields (tonnes/ha)</t>
  </si>
  <si>
    <t>Yields (tonnes/ hectares)</t>
  </si>
  <si>
    <t>Nutrient requirements of 6 ha (kg/month)</t>
  </si>
  <si>
    <t>Nutrient requirements of 30ha (kg/month)</t>
  </si>
  <si>
    <t>Root vegetable</t>
  </si>
  <si>
    <r>
      <t>m</t>
    </r>
    <r>
      <rPr>
        <vertAlign val="superscript"/>
        <sz val="11"/>
        <color theme="1"/>
        <rFont val="Calibri"/>
        <family val="2"/>
        <scheme val="minor"/>
      </rPr>
      <t>3</t>
    </r>
    <r>
      <rPr>
        <sz val="11"/>
        <color theme="1"/>
        <rFont val="Calibri"/>
        <family val="2"/>
        <scheme val="minor"/>
      </rPr>
      <t>/ha</t>
    </r>
  </si>
  <si>
    <r>
      <t>m</t>
    </r>
    <r>
      <rPr>
        <vertAlign val="superscript"/>
        <sz val="11"/>
        <color theme="1"/>
        <rFont val="Calibri"/>
        <family val="2"/>
        <scheme val="minor"/>
      </rPr>
      <t>3</t>
    </r>
    <r>
      <rPr>
        <sz val="11"/>
        <color theme="1"/>
        <rFont val="Calibri"/>
        <family val="2"/>
        <scheme val="minor"/>
      </rPr>
      <t>/tonne</t>
    </r>
  </si>
  <si>
    <t>DATA</t>
  </si>
  <si>
    <t>LEAFY VEGETABLES</t>
  </si>
  <si>
    <t>ROOT VEGETABLES</t>
  </si>
  <si>
    <t>Add / update data in pink cells</t>
  </si>
  <si>
    <t>WATER BALANCE</t>
  </si>
  <si>
    <t>NUTRIENT BALANCE</t>
  </si>
  <si>
    <t>Potential land that can be fertilized with available nutrients (ha)</t>
  </si>
  <si>
    <r>
      <t>Available water (m</t>
    </r>
    <r>
      <rPr>
        <b/>
        <vertAlign val="superscript"/>
        <sz val="11"/>
        <color theme="1"/>
        <rFont val="Calibri"/>
        <family val="2"/>
        <scheme val="minor"/>
      </rPr>
      <t>3</t>
    </r>
    <r>
      <rPr>
        <b/>
        <sz val="11"/>
        <color theme="1"/>
        <rFont val="Calibri"/>
        <family val="2"/>
        <scheme val="minor"/>
      </rPr>
      <t>)</t>
    </r>
  </si>
  <si>
    <t>Available nutrients present in water (kg/month)</t>
  </si>
  <si>
    <t>Potential production ito blue water availability (tonne)</t>
  </si>
  <si>
    <t>Nutrients applied to leafy veg* (kg/ha/growing season)</t>
  </si>
  <si>
    <r>
      <t>Available water volume (m</t>
    </r>
    <r>
      <rPr>
        <vertAlign val="superscript"/>
        <sz val="11"/>
        <color theme="1"/>
        <rFont val="Calibri"/>
        <family val="2"/>
        <scheme val="minor"/>
      </rPr>
      <t>3</t>
    </r>
    <r>
      <rPr>
        <sz val="11"/>
        <color theme="1"/>
        <rFont val="Calibri"/>
        <family val="2"/>
        <scheme val="minor"/>
      </rPr>
      <t>/month)</t>
    </r>
  </si>
  <si>
    <t>Total nutrients in irrigation water (kg/month)</t>
  </si>
  <si>
    <t>Total nutrients used by leafy veg (kg/month)</t>
  </si>
  <si>
    <t>Leafy veg produced (ha)</t>
  </si>
  <si>
    <t>Root veg produced (ha)</t>
  </si>
  <si>
    <t>Total nutrients used by root veg (kg/month)</t>
  </si>
  <si>
    <r>
      <t>Total water used by leafy veg on 6 ha (m</t>
    </r>
    <r>
      <rPr>
        <vertAlign val="superscript"/>
        <sz val="11"/>
        <color theme="1"/>
        <rFont val="Calibri"/>
        <family val="2"/>
        <scheme val="minor"/>
      </rPr>
      <t>3</t>
    </r>
    <r>
      <rPr>
        <sz val="11"/>
        <color theme="1"/>
        <rFont val="Calibri"/>
        <family val="2"/>
        <scheme val="minor"/>
      </rPr>
      <t>)</t>
    </r>
  </si>
  <si>
    <r>
      <t>Total water used by root veg on 6 ha (m</t>
    </r>
    <r>
      <rPr>
        <vertAlign val="superscript"/>
        <sz val="11"/>
        <color theme="1"/>
        <rFont val="Calibri"/>
        <family val="2"/>
        <scheme val="minor"/>
      </rPr>
      <t>3</t>
    </r>
    <r>
      <rPr>
        <sz val="11"/>
        <color theme="1"/>
        <rFont val="Calibri"/>
        <family val="2"/>
        <scheme val="minor"/>
      </rPr>
      <t>)</t>
    </r>
  </si>
  <si>
    <r>
      <t>Nutrient concentrations in irrigation water (kg/m</t>
    </r>
    <r>
      <rPr>
        <vertAlign val="superscript"/>
        <sz val="11"/>
        <color theme="1"/>
        <rFont val="Calibri"/>
        <family val="2"/>
        <scheme val="minor"/>
      </rPr>
      <t>3</t>
    </r>
    <r>
      <rPr>
        <sz val="11"/>
        <color theme="1"/>
        <rFont val="Calibri"/>
        <family val="2"/>
        <scheme val="minor"/>
      </rPr>
      <t>)</t>
    </r>
  </si>
  <si>
    <t>Total nutrients in irrigation (kg/month)</t>
  </si>
  <si>
    <t>* Veg: vegetables</t>
  </si>
  <si>
    <r>
      <t>Total water used by leafy veg on 30ha (m</t>
    </r>
    <r>
      <rPr>
        <vertAlign val="superscript"/>
        <sz val="11"/>
        <color theme="1"/>
        <rFont val="Calibri"/>
        <family val="2"/>
        <scheme val="minor"/>
      </rPr>
      <t>3</t>
    </r>
    <r>
      <rPr>
        <sz val="11"/>
        <color theme="1"/>
        <rFont val="Calibri"/>
        <family val="2"/>
        <scheme val="minor"/>
      </rPr>
      <t>)</t>
    </r>
  </si>
  <si>
    <r>
      <t>Total water used by root veg on 30 ha (m</t>
    </r>
    <r>
      <rPr>
        <vertAlign val="superscript"/>
        <sz val="11"/>
        <color theme="1"/>
        <rFont val="Calibri"/>
        <family val="2"/>
        <scheme val="minor"/>
      </rPr>
      <t>3</t>
    </r>
    <r>
      <rPr>
        <sz val="11"/>
        <color theme="1"/>
        <rFont val="Calibri"/>
        <family val="2"/>
        <scheme val="minor"/>
      </rPr>
      <t>)</t>
    </r>
  </si>
  <si>
    <r>
      <t>Monthly blue water requirement of 6ha (m</t>
    </r>
    <r>
      <rPr>
        <b/>
        <vertAlign val="superscript"/>
        <sz val="11"/>
        <color theme="1"/>
        <rFont val="Calibri"/>
        <family val="2"/>
        <scheme val="minor"/>
      </rPr>
      <t>3</t>
    </r>
    <r>
      <rPr>
        <b/>
        <sz val="11"/>
        <color theme="1"/>
        <rFont val="Calibri"/>
        <family val="2"/>
        <scheme val="minor"/>
      </rPr>
      <t>)</t>
    </r>
  </si>
  <si>
    <r>
      <t>Monthly blue water requirement of 30ha (m</t>
    </r>
    <r>
      <rPr>
        <b/>
        <vertAlign val="superscript"/>
        <sz val="11"/>
        <color theme="1"/>
        <rFont val="Calibri"/>
        <family val="2"/>
        <scheme val="minor"/>
      </rPr>
      <t>3</t>
    </r>
    <r>
      <rPr>
        <b/>
        <sz val="11"/>
        <color theme="1"/>
        <rFont val="Calibri"/>
        <family val="2"/>
        <scheme val="minor"/>
      </rPr>
      <t>)</t>
    </r>
  </si>
  <si>
    <t>Production potential of available nutrients per growing season (tonne)</t>
  </si>
  <si>
    <t>Average monthly production potential of available nutrients (tonne/month)</t>
  </si>
  <si>
    <t>Average monthly production potential with available blue water (tonne)</t>
  </si>
  <si>
    <t>This tool was created to be used by Agri-park and other catchment managers.  The purpose of the tool is to determine potential production of leafy and root vegetables in terms of the availability of water and the concentrations of nutrients in the receiving water.  If the available water is at a good quality, the amount of nutrients will not be sufficient to produce crops, therefore the nutrient balance was built in mostly for situations where waste water is used or natural water bodies have been polluted to contain high nutrient concentrations</t>
  </si>
  <si>
    <t>Two sheets (Farm 1 and 2), representing different scenarios, are provided for entering data.  The user may also use one only.  In the example, Farm 1 was 6 ha in size and Farm 2 was 30 ha in size.</t>
  </si>
  <si>
    <t>Farm 1'!A1</t>
  </si>
  <si>
    <t>Farm 2'!A1</t>
  </si>
  <si>
    <t>Balance sheet'!A1</t>
  </si>
  <si>
    <t>Blue water footprints of leafy veg (Swiss chard)</t>
  </si>
  <si>
    <t>Automatic formulas</t>
  </si>
  <si>
    <t>CATCHMENT WATER FOOTPRINT FRAMEWORK TOOL</t>
  </si>
  <si>
    <t>ENTER FARM 1 DATA</t>
  </si>
  <si>
    <t>ENTER FARM 2 DATA</t>
  </si>
  <si>
    <t>GO TO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</si>
</sst>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C09]General"/>
  </numFmts>
  <fonts count="8" x14ac:knownFonts="1">
    <font>
      <sz val="11"/>
      <color theme="1"/>
      <name val="Calibri"/>
      <family val="2"/>
      <scheme val="minor"/>
    </font>
    <font>
      <b/>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u/>
      <sz val="11"/>
      <color theme="10"/>
      <name val="Calibri"/>
      <family val="2"/>
      <scheme val="minor"/>
    </font>
    <font>
      <sz val="11"/>
      <color rgb="FF000000"/>
      <name val="Calibri"/>
      <family val="2"/>
    </font>
    <font>
      <b/>
      <sz val="16"/>
      <color theme="1"/>
      <name val="Calibri"/>
      <family val="2"/>
      <scheme val="minor"/>
    </font>
    <font>
      <b/>
      <sz val="14"/>
      <color theme="4"/>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theme="8" tint="0.59999389629810485"/>
        <bgColor indexed="64"/>
      </patternFill>
    </fill>
    <fill>
      <patternFill patternType="solid">
        <fgColor rgb="FFFFCC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CC"/>
        <bgColor indexed="64"/>
      </patternFill>
    </fill>
    <fill>
      <patternFill patternType="solid">
        <fgColor rgb="FF83FA54"/>
        <bgColor indexed="64"/>
      </patternFill>
    </fill>
    <fill>
      <patternFill patternType="solid">
        <fgColor rgb="FFD9FAC0"/>
        <bgColor indexed="64"/>
      </patternFill>
    </fill>
    <fill>
      <patternFill patternType="solid">
        <fgColor rgb="FFFFDDFF"/>
        <bgColor indexed="64"/>
      </patternFill>
    </fill>
    <fill>
      <patternFill patternType="solid">
        <fgColor theme="4" tint="0.7999816888943144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3">
    <xf numFmtId="0" fontId="0" fillId="0" borderId="0"/>
    <xf numFmtId="0" fontId="4" fillId="0" borderId="0" applyNumberFormat="0" applyFill="0" applyBorder="0" applyAlignment="0" applyProtection="0"/>
    <xf numFmtId="164" fontId="5" fillId="0" borderId="0"/>
  </cellStyleXfs>
  <cellXfs count="78">
    <xf numFmtId="0" fontId="0" fillId="0" borderId="0" xfId="0"/>
    <xf numFmtId="0" fontId="0" fillId="0" borderId="0" xfId="0" applyFill="1"/>
    <xf numFmtId="0" fontId="0" fillId="6" borderId="4" xfId="0" applyFill="1" applyBorder="1"/>
    <xf numFmtId="0" fontId="0" fillId="2" borderId="5" xfId="0" applyFill="1" applyBorder="1"/>
    <xf numFmtId="0" fontId="0" fillId="6" borderId="6" xfId="0" applyFill="1" applyBorder="1"/>
    <xf numFmtId="0" fontId="0" fillId="6" borderId="4" xfId="0" applyFill="1" applyBorder="1" applyAlignment="1">
      <alignment wrapText="1"/>
    </xf>
    <xf numFmtId="0" fontId="0" fillId="6" borderId="3" xfId="0" applyFill="1" applyBorder="1"/>
    <xf numFmtId="0" fontId="0" fillId="6" borderId="0" xfId="0" applyFill="1" applyBorder="1" applyProtection="1">
      <protection locked="0"/>
    </xf>
    <xf numFmtId="0" fontId="0" fillId="6" borderId="5" xfId="0" applyFill="1" applyBorder="1"/>
    <xf numFmtId="0" fontId="0" fillId="6" borderId="0" xfId="0" applyFill="1" applyBorder="1"/>
    <xf numFmtId="0" fontId="0" fillId="6" borderId="7" xfId="0" applyFill="1" applyBorder="1"/>
    <xf numFmtId="1" fontId="0" fillId="2" borderId="0" xfId="0" applyNumberFormat="1" applyFill="1" applyBorder="1"/>
    <xf numFmtId="0" fontId="0" fillId="3" borderId="0" xfId="0" applyFill="1" applyBorder="1"/>
    <xf numFmtId="0" fontId="0" fillId="3" borderId="5" xfId="0" applyFill="1" applyBorder="1"/>
    <xf numFmtId="0" fontId="0" fillId="3" borderId="9" xfId="0" applyFill="1" applyBorder="1"/>
    <xf numFmtId="0" fontId="0" fillId="3" borderId="7" xfId="0" applyFill="1" applyBorder="1"/>
    <xf numFmtId="0" fontId="1" fillId="6" borderId="2" xfId="0" applyFont="1" applyFill="1" applyBorder="1" applyAlignment="1">
      <alignment horizontal="center"/>
    </xf>
    <xf numFmtId="3" fontId="0" fillId="4" borderId="5" xfId="0" applyNumberFormat="1" applyFill="1" applyBorder="1" applyProtection="1">
      <protection locked="0"/>
    </xf>
    <xf numFmtId="0" fontId="0" fillId="4" borderId="5" xfId="0" applyFill="1" applyBorder="1" applyProtection="1">
      <protection locked="0"/>
    </xf>
    <xf numFmtId="0" fontId="0" fillId="4" borderId="0" xfId="0" applyFill="1" applyBorder="1" applyProtection="1">
      <protection locked="0"/>
    </xf>
    <xf numFmtId="1" fontId="0" fillId="4" borderId="0" xfId="0" applyNumberFormat="1" applyFill="1" applyBorder="1" applyProtection="1">
      <protection locked="0"/>
    </xf>
    <xf numFmtId="1" fontId="0" fillId="4" borderId="5" xfId="0" applyNumberFormat="1" applyFill="1" applyBorder="1" applyProtection="1">
      <protection locked="0"/>
    </xf>
    <xf numFmtId="0" fontId="0" fillId="4" borderId="1" xfId="0" applyFill="1" applyBorder="1"/>
    <xf numFmtId="0" fontId="1" fillId="5" borderId="4" xfId="0" applyFont="1" applyFill="1" applyBorder="1" applyAlignment="1">
      <alignment horizontal="center"/>
    </xf>
    <xf numFmtId="0" fontId="1" fillId="5" borderId="0" xfId="0" applyFont="1" applyFill="1" applyBorder="1" applyAlignment="1">
      <alignment horizontal="center"/>
    </xf>
    <xf numFmtId="0" fontId="1" fillId="5" borderId="5" xfId="0" applyFont="1" applyFill="1" applyBorder="1" applyAlignment="1">
      <alignment horizontal="center"/>
    </xf>
    <xf numFmtId="0" fontId="1" fillId="5" borderId="0" xfId="0" applyFont="1" applyFill="1" applyBorder="1"/>
    <xf numFmtId="0" fontId="1" fillId="5" borderId="5" xfId="0" applyFont="1" applyFill="1" applyBorder="1"/>
    <xf numFmtId="0" fontId="0" fillId="5" borderId="3" xfId="0" applyFill="1" applyBorder="1"/>
    <xf numFmtId="0" fontId="0" fillId="5" borderId="4" xfId="0" applyFill="1" applyBorder="1"/>
    <xf numFmtId="0" fontId="0" fillId="5" borderId="0" xfId="0" applyFill="1" applyBorder="1"/>
    <xf numFmtId="1" fontId="0" fillId="9" borderId="0" xfId="0" applyNumberFormat="1" applyFill="1" applyBorder="1"/>
    <xf numFmtId="1" fontId="0" fillId="9" borderId="5" xfId="0" applyNumberFormat="1" applyFill="1" applyBorder="1"/>
    <xf numFmtId="0" fontId="1" fillId="10" borderId="0" xfId="0" applyFont="1" applyFill="1" applyBorder="1" applyAlignment="1">
      <alignment horizontal="left" wrapText="1"/>
    </xf>
    <xf numFmtId="1" fontId="0" fillId="10" borderId="0" xfId="0" applyNumberFormat="1" applyFill="1" applyBorder="1"/>
    <xf numFmtId="1" fontId="0" fillId="10" borderId="5" xfId="0" applyNumberFormat="1" applyFill="1" applyBorder="1"/>
    <xf numFmtId="0" fontId="1" fillId="10" borderId="0" xfId="0" applyFont="1" applyFill="1" applyBorder="1" applyAlignment="1">
      <alignment horizontal="left"/>
    </xf>
    <xf numFmtId="0" fontId="1" fillId="10" borderId="9" xfId="0" applyFont="1" applyFill="1" applyBorder="1" applyAlignment="1">
      <alignment horizontal="left"/>
    </xf>
    <xf numFmtId="1" fontId="0" fillId="10" borderId="9" xfId="0" applyNumberFormat="1" applyFill="1" applyBorder="1"/>
    <xf numFmtId="1" fontId="0" fillId="10" borderId="7" xfId="0" applyNumberFormat="1" applyFill="1" applyBorder="1"/>
    <xf numFmtId="0" fontId="1" fillId="10" borderId="0" xfId="0" applyFont="1" applyFill="1" applyBorder="1" applyAlignment="1">
      <alignment horizontal="left" vertical="top"/>
    </xf>
    <xf numFmtId="0" fontId="1" fillId="10" borderId="9" xfId="0" applyFont="1" applyFill="1" applyBorder="1" applyAlignment="1">
      <alignment horizontal="left" vertical="top"/>
    </xf>
    <xf numFmtId="0" fontId="1" fillId="7" borderId="0" xfId="0" applyFont="1" applyFill="1" applyBorder="1" applyAlignment="1">
      <alignment horizontal="left" wrapText="1"/>
    </xf>
    <xf numFmtId="1" fontId="0" fillId="7" borderId="0" xfId="0" applyNumberFormat="1" applyFill="1" applyBorder="1"/>
    <xf numFmtId="1" fontId="0" fillId="7" borderId="5" xfId="0" applyNumberFormat="1" applyFill="1" applyBorder="1"/>
    <xf numFmtId="0" fontId="1" fillId="7" borderId="0" xfId="0" applyFont="1" applyFill="1" applyBorder="1" applyAlignment="1">
      <alignment horizontal="left"/>
    </xf>
    <xf numFmtId="3" fontId="0" fillId="11" borderId="0" xfId="0" applyNumberFormat="1" applyFill="1" applyBorder="1"/>
    <xf numFmtId="3" fontId="0" fillId="11" borderId="5" xfId="0" applyNumberFormat="1" applyFill="1" applyBorder="1"/>
    <xf numFmtId="1" fontId="0" fillId="11" borderId="0" xfId="0" applyNumberFormat="1" applyFill="1" applyBorder="1"/>
    <xf numFmtId="1" fontId="0" fillId="11" borderId="5" xfId="0" applyNumberFormat="1" applyFill="1" applyBorder="1"/>
    <xf numFmtId="0" fontId="0" fillId="8" borderId="1" xfId="0" applyFill="1" applyBorder="1"/>
    <xf numFmtId="0" fontId="7" fillId="7" borderId="0" xfId="0" applyFont="1" applyFill="1" applyAlignment="1">
      <alignment horizontal="center"/>
    </xf>
    <xf numFmtId="0" fontId="4" fillId="8" borderId="0" xfId="1" quotePrefix="1" applyFill="1" applyAlignment="1" applyProtection="1">
      <alignment horizontal="center"/>
      <protection locked="0"/>
    </xf>
    <xf numFmtId="0" fontId="6" fillId="5" borderId="0" xfId="0" applyFont="1" applyFill="1" applyAlignment="1">
      <alignment horizontal="center"/>
    </xf>
    <xf numFmtId="0" fontId="0" fillId="5" borderId="0" xfId="0" applyFill="1" applyAlignment="1">
      <alignment horizontal="center" wrapText="1"/>
    </xf>
    <xf numFmtId="0" fontId="0" fillId="4" borderId="0" xfId="0" applyFill="1" applyAlignment="1">
      <alignment horizontal="center" wrapText="1"/>
    </xf>
    <xf numFmtId="0" fontId="1" fillId="6" borderId="2" xfId="0" applyFont="1" applyFill="1" applyBorder="1" applyAlignment="1">
      <alignment horizontal="center"/>
    </xf>
    <xf numFmtId="0" fontId="1" fillId="6" borderId="8" xfId="0" applyFont="1" applyFill="1" applyBorder="1" applyAlignment="1">
      <alignment horizontal="center"/>
    </xf>
    <xf numFmtId="0" fontId="0" fillId="6" borderId="4" xfId="0" applyFill="1" applyBorder="1" applyAlignment="1">
      <alignment horizontal="left" vertical="top"/>
    </xf>
    <xf numFmtId="0" fontId="1" fillId="7" borderId="4" xfId="0" applyFont="1" applyFill="1" applyBorder="1" applyAlignment="1">
      <alignment horizontal="left" vertical="top" wrapText="1"/>
    </xf>
    <xf numFmtId="0" fontId="1" fillId="10" borderId="4" xfId="0" applyFont="1" applyFill="1" applyBorder="1" applyAlignment="1">
      <alignment horizontal="left" vertical="top" wrapText="1"/>
    </xf>
    <xf numFmtId="0" fontId="1" fillId="10" borderId="6" xfId="0" applyFont="1" applyFill="1" applyBorder="1" applyAlignment="1">
      <alignment horizontal="left" vertical="top" wrapText="1"/>
    </xf>
    <xf numFmtId="0" fontId="1" fillId="5" borderId="2" xfId="0" applyFont="1" applyFill="1" applyBorder="1" applyAlignment="1">
      <alignment horizontal="center"/>
    </xf>
    <xf numFmtId="0" fontId="1" fillId="5" borderId="8" xfId="0" applyFont="1" applyFill="1" applyBorder="1" applyAlignment="1">
      <alignment horizontal="center"/>
    </xf>
    <xf numFmtId="0" fontId="1" fillId="5" borderId="3" xfId="0" applyFont="1" applyFill="1" applyBorder="1" applyAlignment="1">
      <alignment horizontal="center"/>
    </xf>
    <xf numFmtId="0" fontId="1" fillId="11" borderId="4" xfId="0" applyFont="1" applyFill="1" applyBorder="1" applyAlignment="1">
      <alignment horizontal="left" vertical="top" wrapText="1"/>
    </xf>
    <xf numFmtId="0" fontId="1" fillId="11" borderId="0" xfId="0" applyFont="1" applyFill="1" applyBorder="1" applyAlignment="1">
      <alignment horizontal="left" vertical="top" wrapText="1"/>
    </xf>
    <xf numFmtId="0" fontId="1" fillId="9" borderId="4" xfId="0" applyFont="1" applyFill="1" applyBorder="1" applyAlignment="1">
      <alignment horizontal="left" vertical="top"/>
    </xf>
    <xf numFmtId="0" fontId="1" fillId="9" borderId="0" xfId="0" applyFont="1" applyFill="1" applyBorder="1" applyAlignment="1">
      <alignment horizontal="left" vertical="top"/>
    </xf>
    <xf numFmtId="0" fontId="1" fillId="5" borderId="4" xfId="0" applyFont="1" applyFill="1" applyBorder="1" applyAlignment="1">
      <alignment horizontal="center" wrapText="1"/>
    </xf>
    <xf numFmtId="0" fontId="1" fillId="5" borderId="0" xfId="0" applyFont="1" applyFill="1" applyBorder="1" applyAlignment="1">
      <alignment horizontal="center" wrapText="1"/>
    </xf>
    <xf numFmtId="0" fontId="1" fillId="10" borderId="4" xfId="0" applyFont="1" applyFill="1" applyBorder="1" applyAlignment="1">
      <alignment horizontal="left" wrapText="1"/>
    </xf>
    <xf numFmtId="0" fontId="1" fillId="10" borderId="6" xfId="0" applyFont="1" applyFill="1" applyBorder="1" applyAlignment="1">
      <alignment horizontal="left" wrapText="1"/>
    </xf>
    <xf numFmtId="0" fontId="1" fillId="7" borderId="4" xfId="0" applyFont="1" applyFill="1" applyBorder="1" applyAlignment="1">
      <alignment horizontal="left" wrapText="1"/>
    </xf>
    <xf numFmtId="0" fontId="1" fillId="11" borderId="4" xfId="0" applyFont="1" applyFill="1" applyBorder="1" applyAlignment="1">
      <alignment horizontal="left" wrapText="1"/>
    </xf>
    <xf numFmtId="0" fontId="1" fillId="11" borderId="0" xfId="0" applyFont="1" applyFill="1" applyBorder="1" applyAlignment="1">
      <alignment horizontal="left" wrapText="1"/>
    </xf>
    <xf numFmtId="0" fontId="1" fillId="9" borderId="4" xfId="0" applyFont="1" applyFill="1" applyBorder="1" applyAlignment="1">
      <alignment horizontal="left" wrapText="1"/>
    </xf>
    <xf numFmtId="0" fontId="1" fillId="9" borderId="0" xfId="0" applyFont="1" applyFill="1" applyBorder="1" applyAlignment="1">
      <alignment horizontal="left" wrapText="1"/>
    </xf>
  </cellXfs>
  <cellStyles count="3">
    <cellStyle name="Excel Built-in Normal" xfId="2" xr:uid="{1E5B174C-F065-4AB2-A3A6-3C3B79AB4490}"/>
    <cellStyle name="Hyperlink" xfId="1" builtinId="8"/>
    <cellStyle name="Normal" xfId="0" builtinId="0"/>
  </cellStyles>
  <dxfs count="0"/>
  <tableStyles count="0" defaultTableStyle="TableStyleMedium2" defaultPivotStyle="PivotStyleLight16"/>
  <colors>
    <mruColors>
      <color rgb="FF83FA54"/>
      <color rgb="FFFFFFCC"/>
      <color rgb="FFFFDDFF"/>
      <color rgb="FFD9FAC0"/>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01ED4-E177-4CDA-A0B4-E15A0A02F092}">
  <dimension ref="A1:S13"/>
  <sheetViews>
    <sheetView tabSelected="1" topLeftCell="A4" zoomScale="110" zoomScaleNormal="110" workbookViewId="0">
      <selection activeCell="G11" sqref="G11:H11"/>
    </sheetView>
  </sheetViews>
  <sheetFormatPr defaultRowHeight="15" x14ac:dyDescent="0.25"/>
  <cols>
    <col min="10" max="16" width="0" hidden="1" customWidth="1"/>
  </cols>
  <sheetData>
    <row r="1" spans="1:19" x14ac:dyDescent="0.25">
      <c r="A1" s="53" t="s">
        <v>56</v>
      </c>
      <c r="B1" s="53"/>
      <c r="C1" s="53"/>
      <c r="D1" s="53"/>
      <c r="E1" s="53"/>
      <c r="F1" s="53"/>
      <c r="G1" s="53"/>
      <c r="H1" s="53"/>
      <c r="I1" s="53"/>
      <c r="J1" s="53"/>
      <c r="K1" s="53"/>
      <c r="L1" s="53"/>
      <c r="M1" s="53"/>
      <c r="N1" s="53"/>
      <c r="O1" s="53"/>
      <c r="P1" s="53"/>
      <c r="Q1" s="53"/>
      <c r="R1" s="53"/>
      <c r="S1" s="53"/>
    </row>
    <row r="2" spans="1:19" x14ac:dyDescent="0.25">
      <c r="A2" s="53"/>
      <c r="B2" s="53"/>
      <c r="C2" s="53"/>
      <c r="D2" s="53"/>
      <c r="E2" s="53"/>
      <c r="F2" s="53"/>
      <c r="G2" s="53"/>
      <c r="H2" s="53"/>
      <c r="I2" s="53"/>
      <c r="J2" s="53"/>
      <c r="K2" s="53"/>
      <c r="L2" s="53"/>
      <c r="M2" s="53"/>
      <c r="N2" s="53"/>
      <c r="O2" s="53"/>
      <c r="P2" s="53"/>
      <c r="Q2" s="53"/>
      <c r="R2" s="53"/>
      <c r="S2" s="53"/>
    </row>
    <row r="4" spans="1:19" x14ac:dyDescent="0.25">
      <c r="A4" s="54" t="s">
        <v>49</v>
      </c>
      <c r="B4" s="54"/>
      <c r="C4" s="54"/>
      <c r="D4" s="54"/>
      <c r="E4" s="54"/>
      <c r="F4" s="54"/>
      <c r="G4" s="54"/>
      <c r="H4" s="54"/>
      <c r="I4" s="54"/>
      <c r="J4" s="54"/>
      <c r="K4" s="54"/>
      <c r="L4" s="54"/>
      <c r="M4" s="54"/>
      <c r="N4" s="54"/>
      <c r="O4" s="54"/>
      <c r="P4" s="54"/>
      <c r="Q4" s="54"/>
      <c r="R4" s="54"/>
      <c r="S4" s="54"/>
    </row>
    <row r="5" spans="1:19" x14ac:dyDescent="0.25">
      <c r="A5" s="54"/>
      <c r="B5" s="54"/>
      <c r="C5" s="54"/>
      <c r="D5" s="54"/>
      <c r="E5" s="54"/>
      <c r="F5" s="54"/>
      <c r="G5" s="54"/>
      <c r="H5" s="54"/>
      <c r="I5" s="54"/>
      <c r="J5" s="54"/>
      <c r="K5" s="54"/>
      <c r="L5" s="54"/>
      <c r="M5" s="54"/>
      <c r="N5" s="54"/>
      <c r="O5" s="54"/>
      <c r="P5" s="54"/>
      <c r="Q5" s="54"/>
      <c r="R5" s="54"/>
      <c r="S5" s="54"/>
    </row>
    <row r="6" spans="1:19" ht="56.25" customHeight="1" x14ac:dyDescent="0.25">
      <c r="A6" s="54"/>
      <c r="B6" s="54"/>
      <c r="C6" s="54"/>
      <c r="D6" s="54"/>
      <c r="E6" s="54"/>
      <c r="F6" s="54"/>
      <c r="G6" s="54"/>
      <c r="H6" s="54"/>
      <c r="I6" s="54"/>
      <c r="J6" s="54"/>
      <c r="K6" s="54"/>
      <c r="L6" s="54"/>
      <c r="M6" s="54"/>
      <c r="N6" s="54"/>
      <c r="O6" s="54"/>
      <c r="P6" s="54"/>
      <c r="Q6" s="54"/>
      <c r="R6" s="54"/>
      <c r="S6" s="54"/>
    </row>
    <row r="8" spans="1:19" ht="39.75" customHeight="1" x14ac:dyDescent="0.25">
      <c r="A8" s="55" t="s">
        <v>50</v>
      </c>
      <c r="B8" s="55"/>
      <c r="C8" s="55"/>
      <c r="D8" s="55"/>
      <c r="E8" s="55"/>
      <c r="F8" s="55"/>
      <c r="G8" s="55"/>
      <c r="H8" s="55"/>
      <c r="I8" s="55"/>
      <c r="J8" s="55"/>
      <c r="K8" s="55"/>
      <c r="L8" s="55"/>
      <c r="M8" s="55"/>
      <c r="N8" s="55"/>
      <c r="O8" s="55"/>
      <c r="P8" s="55"/>
      <c r="Q8" s="55"/>
      <c r="R8" s="55"/>
      <c r="S8" s="55"/>
    </row>
    <row r="11" spans="1:19" ht="18.75" x14ac:dyDescent="0.3">
      <c r="A11" s="51" t="s">
        <v>57</v>
      </c>
      <c r="B11" s="51"/>
      <c r="C11" s="51"/>
      <c r="D11" s="51"/>
      <c r="E11" s="51"/>
      <c r="F11" s="51"/>
      <c r="G11" s="52" t="s">
        <v>51</v>
      </c>
      <c r="H11" s="52"/>
    </row>
    <row r="12" spans="1:19" ht="18.75" x14ac:dyDescent="0.3">
      <c r="A12" s="51" t="s">
        <v>58</v>
      </c>
      <c r="B12" s="51"/>
      <c r="C12" s="51"/>
      <c r="D12" s="51"/>
      <c r="E12" s="51"/>
      <c r="F12" s="51"/>
      <c r="G12" s="52" t="s">
        <v>52</v>
      </c>
      <c r="H12" s="52"/>
    </row>
    <row r="13" spans="1:19" ht="18.75" x14ac:dyDescent="0.3">
      <c r="A13" s="51" t="s">
        <v>59</v>
      </c>
      <c r="B13" s="51"/>
      <c r="C13" s="51"/>
      <c r="D13" s="51"/>
      <c r="E13" s="51"/>
      <c r="F13" s="51"/>
      <c r="G13" s="52" t="s">
        <v>53</v>
      </c>
      <c r="H13" s="52"/>
    </row>
  </sheetData>
  <mergeCells count="9">
    <mergeCell ref="A13:F13"/>
    <mergeCell ref="G11:H11"/>
    <mergeCell ref="G12:H12"/>
    <mergeCell ref="G13:H13"/>
    <mergeCell ref="A1:S2"/>
    <mergeCell ref="A12:F12"/>
    <mergeCell ref="A4:S6"/>
    <mergeCell ref="A8:S8"/>
    <mergeCell ref="A11:F11"/>
  </mergeCells>
  <hyperlinks>
    <hyperlink ref="G11" location="'Farm 1'!A1" display="'Farm 1'!A1" xr:uid="{1FD3CD75-EBF7-4A12-91F1-5C5ACA4A344D}"/>
    <hyperlink ref="G13" location="'Balance sheet'!A1" display="'Balance sheet'!A1" xr:uid="{BFDBBFA5-C0E0-4023-B29F-2ACC1C3E9223}"/>
    <hyperlink ref="G12" location="'Farm 2'!A1" display="'Farm 2'!A1" xr:uid="{0F066FE8-76B0-4459-A8D6-46C128F1FBFC}"/>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A5565-7FAD-4B26-9BBF-FA689667679D}">
  <dimension ref="A1:J30"/>
  <sheetViews>
    <sheetView zoomScale="82" zoomScaleNormal="82" workbookViewId="0">
      <selection activeCell="A23" sqref="A23"/>
    </sheetView>
  </sheetViews>
  <sheetFormatPr defaultRowHeight="15" x14ac:dyDescent="0.25"/>
  <cols>
    <col min="1" max="1" width="51.5703125" bestFit="1" customWidth="1"/>
    <col min="2" max="2" width="10.42578125" customWidth="1"/>
    <col min="4" max="4" width="55.28515625" customWidth="1"/>
    <col min="8" max="8" width="54.140625" customWidth="1"/>
  </cols>
  <sheetData>
    <row r="1" spans="1:10" ht="15.75" thickBot="1" x14ac:dyDescent="0.3"/>
    <row r="2" spans="1:10" ht="15.75" thickBot="1" x14ac:dyDescent="0.3">
      <c r="A2" s="22" t="s">
        <v>23</v>
      </c>
    </row>
    <row r="3" spans="1:10" ht="15.75" thickBot="1" x14ac:dyDescent="0.3">
      <c r="A3" s="50" t="s">
        <v>55</v>
      </c>
    </row>
    <row r="4" spans="1:10" ht="15.75" thickBot="1" x14ac:dyDescent="0.3"/>
    <row r="5" spans="1:10" x14ac:dyDescent="0.25">
      <c r="A5" s="16" t="s">
        <v>20</v>
      </c>
      <c r="B5" s="6"/>
      <c r="D5" s="56" t="s">
        <v>21</v>
      </c>
      <c r="E5" s="57"/>
      <c r="F5" s="6"/>
      <c r="H5" s="56" t="s">
        <v>22</v>
      </c>
      <c r="I5" s="57"/>
      <c r="J5" s="6"/>
    </row>
    <row r="6" spans="1:10" ht="17.25" x14ac:dyDescent="0.25">
      <c r="A6" s="5" t="s">
        <v>31</v>
      </c>
      <c r="B6" s="17">
        <v>1325000</v>
      </c>
      <c r="D6" s="2" t="s">
        <v>34</v>
      </c>
      <c r="E6" s="19">
        <f>6*0.9</f>
        <v>5.4</v>
      </c>
      <c r="F6" s="8"/>
      <c r="H6" s="2" t="s">
        <v>35</v>
      </c>
      <c r="I6" s="19">
        <f>6*0.1</f>
        <v>0.60000000000000009</v>
      </c>
      <c r="J6" s="8"/>
    </row>
    <row r="7" spans="1:10" x14ac:dyDescent="0.25">
      <c r="A7" s="2"/>
      <c r="B7" s="8"/>
      <c r="D7" s="2" t="s">
        <v>7</v>
      </c>
      <c r="E7" s="19">
        <v>2.5</v>
      </c>
      <c r="F7" s="8"/>
      <c r="H7" s="2" t="s">
        <v>7</v>
      </c>
      <c r="I7" s="19">
        <v>3.5</v>
      </c>
      <c r="J7" s="8"/>
    </row>
    <row r="8" spans="1:10" x14ac:dyDescent="0.25">
      <c r="A8" s="2"/>
      <c r="B8" s="8"/>
      <c r="D8" s="58" t="s">
        <v>13</v>
      </c>
      <c r="E8" s="9" t="s">
        <v>3</v>
      </c>
      <c r="F8" s="8" t="s">
        <v>4</v>
      </c>
      <c r="H8" s="58" t="s">
        <v>14</v>
      </c>
      <c r="I8" s="9" t="s">
        <v>3</v>
      </c>
      <c r="J8" s="8" t="s">
        <v>4</v>
      </c>
    </row>
    <row r="9" spans="1:10" x14ac:dyDescent="0.25">
      <c r="A9" s="2"/>
      <c r="B9" s="8"/>
      <c r="D9" s="58"/>
      <c r="E9" s="19">
        <v>39</v>
      </c>
      <c r="F9" s="18">
        <v>38</v>
      </c>
      <c r="H9" s="58"/>
      <c r="I9" s="19">
        <v>71.900000000000006</v>
      </c>
      <c r="J9" s="18">
        <v>68.400000000000006</v>
      </c>
    </row>
    <row r="10" spans="1:10" ht="17.25" x14ac:dyDescent="0.25">
      <c r="A10" s="2" t="s">
        <v>39</v>
      </c>
      <c r="B10" s="8"/>
      <c r="D10" s="2" t="s">
        <v>30</v>
      </c>
      <c r="E10" s="9"/>
      <c r="F10" s="8"/>
      <c r="H10" s="2" t="s">
        <v>12</v>
      </c>
      <c r="I10" s="9"/>
      <c r="J10" s="8"/>
    </row>
    <row r="11" spans="1:10" x14ac:dyDescent="0.25">
      <c r="A11" s="2" t="s">
        <v>0</v>
      </c>
      <c r="B11" s="18">
        <v>4.2470000000000001E-2</v>
      </c>
      <c r="D11" s="2" t="s">
        <v>0</v>
      </c>
      <c r="E11" s="19">
        <v>150</v>
      </c>
      <c r="F11" s="8"/>
      <c r="H11" s="2" t="s">
        <v>0</v>
      </c>
      <c r="I11" s="20">
        <v>100</v>
      </c>
      <c r="J11" s="8"/>
    </row>
    <row r="12" spans="1:10" x14ac:dyDescent="0.25">
      <c r="A12" s="2" t="s">
        <v>1</v>
      </c>
      <c r="B12" s="18">
        <v>1.519E-2</v>
      </c>
      <c r="D12" s="2" t="s">
        <v>1</v>
      </c>
      <c r="E12" s="19">
        <v>20</v>
      </c>
      <c r="F12" s="8"/>
      <c r="H12" s="2" t="s">
        <v>1</v>
      </c>
      <c r="I12" s="19">
        <v>40</v>
      </c>
      <c r="J12" s="8"/>
    </row>
    <row r="13" spans="1:10" x14ac:dyDescent="0.25">
      <c r="A13" s="2" t="s">
        <v>2</v>
      </c>
      <c r="B13" s="18">
        <v>1.32E-2</v>
      </c>
      <c r="D13" s="2" t="s">
        <v>2</v>
      </c>
      <c r="E13" s="19">
        <v>200</v>
      </c>
      <c r="F13" s="8"/>
      <c r="H13" s="2" t="s">
        <v>2</v>
      </c>
      <c r="I13" s="19">
        <v>60</v>
      </c>
      <c r="J13" s="8"/>
    </row>
    <row r="14" spans="1:10" x14ac:dyDescent="0.25">
      <c r="A14" s="2"/>
      <c r="B14" s="8"/>
      <c r="D14" s="2"/>
      <c r="E14" s="7"/>
      <c r="F14" s="8"/>
      <c r="H14" s="2"/>
      <c r="I14" s="9"/>
      <c r="J14" s="8"/>
    </row>
    <row r="15" spans="1:10" x14ac:dyDescent="0.25">
      <c r="A15" s="2" t="s">
        <v>32</v>
      </c>
      <c r="B15" s="8"/>
      <c r="D15" s="2" t="s">
        <v>33</v>
      </c>
      <c r="E15" s="9"/>
      <c r="F15" s="8"/>
      <c r="H15" s="2" t="s">
        <v>36</v>
      </c>
      <c r="I15" s="9"/>
      <c r="J15" s="8"/>
    </row>
    <row r="16" spans="1:10" x14ac:dyDescent="0.25">
      <c r="A16" s="2" t="s">
        <v>0</v>
      </c>
      <c r="B16" s="3">
        <f>B11*$B$6</f>
        <v>56272.75</v>
      </c>
      <c r="D16" s="2" t="s">
        <v>0</v>
      </c>
      <c r="E16" s="11">
        <f>E11*($E$6/$E$7)</f>
        <v>324</v>
      </c>
      <c r="F16" s="8"/>
      <c r="H16" s="2" t="s">
        <v>0</v>
      </c>
      <c r="I16" s="11">
        <f>I11*$I$6/$I$7</f>
        <v>17.142857142857146</v>
      </c>
      <c r="J16" s="8"/>
    </row>
    <row r="17" spans="1:10" x14ac:dyDescent="0.25">
      <c r="A17" s="2" t="s">
        <v>1</v>
      </c>
      <c r="B17" s="3">
        <f>B12*$B$6</f>
        <v>20126.75</v>
      </c>
      <c r="D17" s="2" t="s">
        <v>1</v>
      </c>
      <c r="E17" s="11">
        <f t="shared" ref="E17:E18" si="0">E12*($E$6/$E$7)</f>
        <v>43.2</v>
      </c>
      <c r="F17" s="8"/>
      <c r="H17" s="2" t="s">
        <v>1</v>
      </c>
      <c r="I17" s="11">
        <f t="shared" ref="I17:I18" si="1">I12*$I$6/$I$7</f>
        <v>6.8571428571428585</v>
      </c>
      <c r="J17" s="8"/>
    </row>
    <row r="18" spans="1:10" x14ac:dyDescent="0.25">
      <c r="A18" s="2" t="s">
        <v>2</v>
      </c>
      <c r="B18" s="3">
        <f>B13*$B$6</f>
        <v>17490</v>
      </c>
      <c r="D18" s="2" t="s">
        <v>2</v>
      </c>
      <c r="E18" s="11">
        <f t="shared" si="0"/>
        <v>432</v>
      </c>
      <c r="F18" s="8"/>
      <c r="H18" s="2" t="s">
        <v>2</v>
      </c>
      <c r="I18" s="11">
        <f t="shared" si="1"/>
        <v>10.285714285714288</v>
      </c>
      <c r="J18" s="8"/>
    </row>
    <row r="19" spans="1:10" x14ac:dyDescent="0.25">
      <c r="A19" s="2"/>
      <c r="B19" s="8"/>
      <c r="D19" s="2"/>
      <c r="E19" s="9"/>
      <c r="F19" s="8"/>
      <c r="H19" s="2"/>
      <c r="I19" s="9"/>
      <c r="J19" s="8"/>
    </row>
    <row r="20" spans="1:10" x14ac:dyDescent="0.25">
      <c r="A20" s="2"/>
      <c r="B20" s="8"/>
      <c r="D20" s="2"/>
      <c r="E20" s="9"/>
      <c r="F20" s="8"/>
      <c r="H20" s="2"/>
      <c r="I20" s="9"/>
      <c r="J20" s="8"/>
    </row>
    <row r="21" spans="1:10" x14ac:dyDescent="0.25">
      <c r="A21" s="2"/>
      <c r="B21" s="8"/>
      <c r="D21" s="2" t="s">
        <v>54</v>
      </c>
      <c r="E21" s="9" t="s">
        <v>3</v>
      </c>
      <c r="F21" s="8" t="s">
        <v>4</v>
      </c>
      <c r="H21" s="2" t="s">
        <v>6</v>
      </c>
      <c r="I21" s="9" t="s">
        <v>3</v>
      </c>
      <c r="J21" s="8" t="s">
        <v>4</v>
      </c>
    </row>
    <row r="22" spans="1:10" ht="17.25" x14ac:dyDescent="0.25">
      <c r="A22" s="2"/>
      <c r="B22" s="8"/>
      <c r="D22" s="2" t="s">
        <v>18</v>
      </c>
      <c r="E22" s="19">
        <f>E9*E23</f>
        <v>897</v>
      </c>
      <c r="F22" s="18">
        <f>F9*F23</f>
        <v>3534</v>
      </c>
      <c r="H22" s="2" t="s">
        <v>18</v>
      </c>
      <c r="I22" s="20">
        <f>I9*I23</f>
        <v>2588.4</v>
      </c>
      <c r="J22" s="21">
        <f>J9*J23</f>
        <v>6019.2000000000007</v>
      </c>
    </row>
    <row r="23" spans="1:10" ht="17.25" x14ac:dyDescent="0.25">
      <c r="A23" s="2"/>
      <c r="B23" s="8"/>
      <c r="D23" s="2" t="s">
        <v>19</v>
      </c>
      <c r="E23" s="19">
        <v>23</v>
      </c>
      <c r="F23" s="18">
        <v>93</v>
      </c>
      <c r="H23" s="2" t="s">
        <v>19</v>
      </c>
      <c r="I23" s="19">
        <v>36</v>
      </c>
      <c r="J23" s="18">
        <v>88</v>
      </c>
    </row>
    <row r="24" spans="1:10" s="1" customFormat="1" x14ac:dyDescent="0.25">
      <c r="A24" s="2"/>
      <c r="B24" s="8"/>
      <c r="D24" s="2"/>
      <c r="E24" s="9"/>
      <c r="F24" s="8"/>
      <c r="H24" s="2"/>
      <c r="I24" s="9"/>
      <c r="J24" s="8"/>
    </row>
    <row r="25" spans="1:10" x14ac:dyDescent="0.25">
      <c r="A25" s="2"/>
      <c r="B25" s="8"/>
      <c r="D25" s="2"/>
      <c r="E25" s="9" t="s">
        <v>3</v>
      </c>
      <c r="F25" s="8" t="s">
        <v>4</v>
      </c>
      <c r="H25" s="2"/>
      <c r="I25" s="9" t="s">
        <v>3</v>
      </c>
      <c r="J25" s="8" t="s">
        <v>4</v>
      </c>
    </row>
    <row r="26" spans="1:10" ht="18.75" customHeight="1" x14ac:dyDescent="0.25">
      <c r="A26" s="2"/>
      <c r="B26" s="8"/>
      <c r="D26" s="2" t="s">
        <v>37</v>
      </c>
      <c r="E26" s="12">
        <f>E22*$E$6</f>
        <v>4843.8</v>
      </c>
      <c r="F26" s="13">
        <f>F22*$E$6</f>
        <v>19083.600000000002</v>
      </c>
      <c r="H26" s="5" t="s">
        <v>38</v>
      </c>
      <c r="I26" s="12">
        <f>I22*$I$6</f>
        <v>1553.0400000000002</v>
      </c>
      <c r="J26" s="13">
        <f>J22*$I$6</f>
        <v>3611.5200000000009</v>
      </c>
    </row>
    <row r="27" spans="1:10" ht="15.75" thickBot="1" x14ac:dyDescent="0.3">
      <c r="A27" s="4"/>
      <c r="B27" s="10"/>
      <c r="D27" s="4" t="s">
        <v>29</v>
      </c>
      <c r="E27" s="14">
        <f>B6*E7/E23</f>
        <v>144021.73913043478</v>
      </c>
      <c r="F27" s="15">
        <f>B6*E7/F23</f>
        <v>35618.279569892475</v>
      </c>
      <c r="H27" s="4" t="s">
        <v>29</v>
      </c>
      <c r="I27" s="14">
        <f>B6*I7/I23</f>
        <v>128819.44444444444</v>
      </c>
      <c r="J27" s="15">
        <f>B6*I7/J23</f>
        <v>52698.86363636364</v>
      </c>
    </row>
    <row r="29" spans="1:10" x14ac:dyDescent="0.25">
      <c r="A29" t="s">
        <v>41</v>
      </c>
    </row>
    <row r="30" spans="1:10" x14ac:dyDescent="0.25">
      <c r="D30">
        <f>B16/E11</f>
        <v>375.15166666666664</v>
      </c>
      <c r="E30">
        <f>D30*E9</f>
        <v>14630.914999999999</v>
      </c>
    </row>
  </sheetData>
  <mergeCells count="4">
    <mergeCell ref="D5:E5"/>
    <mergeCell ref="H5:I5"/>
    <mergeCell ref="D8:D9"/>
    <mergeCell ref="H8:H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9E5C5-036D-46F3-8199-36421B4D7FC6}">
  <dimension ref="A1:J28"/>
  <sheetViews>
    <sheetView zoomScale="82" zoomScaleNormal="82" workbookViewId="0">
      <selection activeCell="D2" sqref="D2"/>
    </sheetView>
  </sheetViews>
  <sheetFormatPr defaultRowHeight="15" x14ac:dyDescent="0.25"/>
  <cols>
    <col min="1" max="1" width="51.5703125" bestFit="1" customWidth="1"/>
    <col min="2" max="2" width="10.42578125" customWidth="1"/>
    <col min="4" max="4" width="54.140625" customWidth="1"/>
    <col min="8" max="8" width="52.85546875" customWidth="1"/>
  </cols>
  <sheetData>
    <row r="1" spans="1:10" ht="15.75" thickBot="1" x14ac:dyDescent="0.3"/>
    <row r="2" spans="1:10" ht="15.75" thickBot="1" x14ac:dyDescent="0.3">
      <c r="A2" s="22" t="s">
        <v>23</v>
      </c>
    </row>
    <row r="3" spans="1:10" ht="15.75" thickBot="1" x14ac:dyDescent="0.3"/>
    <row r="4" spans="1:10" x14ac:dyDescent="0.25">
      <c r="A4" s="16" t="s">
        <v>20</v>
      </c>
      <c r="B4" s="6"/>
      <c r="D4" s="56" t="s">
        <v>21</v>
      </c>
      <c r="E4" s="57"/>
      <c r="F4" s="6"/>
      <c r="H4" s="56" t="s">
        <v>22</v>
      </c>
      <c r="I4" s="57"/>
      <c r="J4" s="6"/>
    </row>
    <row r="5" spans="1:10" ht="17.25" x14ac:dyDescent="0.25">
      <c r="A5" s="5" t="s">
        <v>31</v>
      </c>
      <c r="B5" s="17">
        <v>1325000</v>
      </c>
      <c r="D5" s="2" t="s">
        <v>34</v>
      </c>
      <c r="E5" s="19">
        <f>30*0.9</f>
        <v>27</v>
      </c>
      <c r="F5" s="8"/>
      <c r="H5" s="2" t="s">
        <v>35</v>
      </c>
      <c r="I5" s="19">
        <f>30*0.1</f>
        <v>3</v>
      </c>
      <c r="J5" s="8"/>
    </row>
    <row r="6" spans="1:10" x14ac:dyDescent="0.25">
      <c r="A6" s="2"/>
      <c r="B6" s="8"/>
      <c r="D6" s="2" t="s">
        <v>7</v>
      </c>
      <c r="E6" s="19">
        <v>2.5</v>
      </c>
      <c r="F6" s="8"/>
      <c r="H6" s="2" t="s">
        <v>7</v>
      </c>
      <c r="I6" s="19">
        <v>3.5</v>
      </c>
      <c r="J6" s="8"/>
    </row>
    <row r="7" spans="1:10" x14ac:dyDescent="0.25">
      <c r="A7" s="2"/>
      <c r="B7" s="8"/>
      <c r="D7" s="58" t="s">
        <v>13</v>
      </c>
      <c r="E7" s="9" t="s">
        <v>3</v>
      </c>
      <c r="F7" s="8" t="s">
        <v>4</v>
      </c>
      <c r="H7" s="58" t="s">
        <v>14</v>
      </c>
      <c r="I7" s="9" t="s">
        <v>3</v>
      </c>
      <c r="J7" s="8" t="s">
        <v>4</v>
      </c>
    </row>
    <row r="8" spans="1:10" x14ac:dyDescent="0.25">
      <c r="A8" s="2"/>
      <c r="B8" s="8"/>
      <c r="D8" s="58"/>
      <c r="E8" s="19">
        <v>45</v>
      </c>
      <c r="F8" s="18">
        <v>59</v>
      </c>
      <c r="H8" s="58"/>
      <c r="I8" s="19">
        <v>71.900000000000006</v>
      </c>
      <c r="J8" s="18">
        <v>68.400000000000006</v>
      </c>
    </row>
    <row r="9" spans="1:10" ht="17.25" x14ac:dyDescent="0.25">
      <c r="A9" s="2" t="s">
        <v>39</v>
      </c>
      <c r="B9" s="8"/>
      <c r="D9" s="2" t="s">
        <v>30</v>
      </c>
      <c r="E9" s="9"/>
      <c r="F9" s="8"/>
      <c r="H9" s="2" t="s">
        <v>12</v>
      </c>
      <c r="I9" s="9"/>
      <c r="J9" s="8"/>
    </row>
    <row r="10" spans="1:10" x14ac:dyDescent="0.25">
      <c r="A10" s="2" t="s">
        <v>0</v>
      </c>
      <c r="B10" s="18">
        <v>4.2470000000000001E-2</v>
      </c>
      <c r="D10" s="2" t="s">
        <v>0</v>
      </c>
      <c r="E10" s="19">
        <v>150</v>
      </c>
      <c r="F10" s="8"/>
      <c r="H10" s="2" t="s">
        <v>0</v>
      </c>
      <c r="I10" s="20">
        <v>100</v>
      </c>
      <c r="J10" s="8"/>
    </row>
    <row r="11" spans="1:10" x14ac:dyDescent="0.25">
      <c r="A11" s="2" t="s">
        <v>1</v>
      </c>
      <c r="B11" s="18">
        <v>1.519E-2</v>
      </c>
      <c r="D11" s="2" t="s">
        <v>1</v>
      </c>
      <c r="E11" s="19">
        <v>20</v>
      </c>
      <c r="F11" s="8"/>
      <c r="H11" s="2" t="s">
        <v>1</v>
      </c>
      <c r="I11" s="19">
        <v>40</v>
      </c>
      <c r="J11" s="8"/>
    </row>
    <row r="12" spans="1:10" x14ac:dyDescent="0.25">
      <c r="A12" s="2" t="s">
        <v>2</v>
      </c>
      <c r="B12" s="18">
        <v>1.32E-2</v>
      </c>
      <c r="D12" s="2" t="s">
        <v>2</v>
      </c>
      <c r="E12" s="19">
        <v>200</v>
      </c>
      <c r="F12" s="8"/>
      <c r="H12" s="2" t="s">
        <v>2</v>
      </c>
      <c r="I12" s="19">
        <v>60</v>
      </c>
      <c r="J12" s="8"/>
    </row>
    <row r="13" spans="1:10" x14ac:dyDescent="0.25">
      <c r="A13" s="2"/>
      <c r="B13" s="8"/>
      <c r="D13" s="2"/>
      <c r="E13" s="7"/>
      <c r="F13" s="8"/>
      <c r="H13" s="2"/>
      <c r="I13" s="9"/>
      <c r="J13" s="8"/>
    </row>
    <row r="14" spans="1:10" x14ac:dyDescent="0.25">
      <c r="A14" s="2" t="s">
        <v>40</v>
      </c>
      <c r="B14" s="8"/>
      <c r="D14" s="2" t="s">
        <v>33</v>
      </c>
      <c r="E14" s="9"/>
      <c r="F14" s="8"/>
      <c r="H14" s="2" t="s">
        <v>36</v>
      </c>
      <c r="I14" s="9"/>
      <c r="J14" s="8"/>
    </row>
    <row r="15" spans="1:10" x14ac:dyDescent="0.25">
      <c r="A15" s="2" t="s">
        <v>0</v>
      </c>
      <c r="B15" s="3">
        <f>B10*$B$5</f>
        <v>56272.75</v>
      </c>
      <c r="D15" s="2" t="s">
        <v>0</v>
      </c>
      <c r="E15" s="11">
        <f>E10*$E$5/$E$6</f>
        <v>1620</v>
      </c>
      <c r="F15" s="8"/>
      <c r="H15" s="2" t="s">
        <v>0</v>
      </c>
      <c r="I15" s="11">
        <f>I10*$I$5/$I$6</f>
        <v>85.714285714285708</v>
      </c>
      <c r="J15" s="8"/>
    </row>
    <row r="16" spans="1:10" x14ac:dyDescent="0.25">
      <c r="A16" s="2" t="s">
        <v>1</v>
      </c>
      <c r="B16" s="3">
        <f>B11*$B$5</f>
        <v>20126.75</v>
      </c>
      <c r="D16" s="2" t="s">
        <v>1</v>
      </c>
      <c r="E16" s="11">
        <f t="shared" ref="E16:E17" si="0">E11*$E$5/$E$6</f>
        <v>216</v>
      </c>
      <c r="F16" s="8"/>
      <c r="H16" s="2" t="s">
        <v>1</v>
      </c>
      <c r="I16" s="11">
        <f t="shared" ref="I16:I17" si="1">I11*$I$5/$I$6</f>
        <v>34.285714285714285</v>
      </c>
      <c r="J16" s="8"/>
    </row>
    <row r="17" spans="1:10" x14ac:dyDescent="0.25">
      <c r="A17" s="2" t="s">
        <v>2</v>
      </c>
      <c r="B17" s="3">
        <f>B12*$B$5</f>
        <v>17490</v>
      </c>
      <c r="D17" s="2" t="s">
        <v>2</v>
      </c>
      <c r="E17" s="11">
        <f t="shared" si="0"/>
        <v>2160</v>
      </c>
      <c r="F17" s="8"/>
      <c r="H17" s="2" t="s">
        <v>2</v>
      </c>
      <c r="I17" s="11">
        <f t="shared" si="1"/>
        <v>51.428571428571431</v>
      </c>
      <c r="J17" s="8"/>
    </row>
    <row r="18" spans="1:10" x14ac:dyDescent="0.25">
      <c r="A18" s="2"/>
      <c r="B18" s="8"/>
      <c r="D18" s="2"/>
      <c r="E18" s="9"/>
      <c r="F18" s="8"/>
      <c r="H18" s="2"/>
      <c r="I18" s="9"/>
      <c r="J18" s="8"/>
    </row>
    <row r="19" spans="1:10" x14ac:dyDescent="0.25">
      <c r="A19" s="2"/>
      <c r="B19" s="8"/>
      <c r="D19" s="2"/>
      <c r="E19" s="9"/>
      <c r="F19" s="8"/>
      <c r="H19" s="2"/>
      <c r="I19" s="9"/>
      <c r="J19" s="8"/>
    </row>
    <row r="20" spans="1:10" x14ac:dyDescent="0.25">
      <c r="A20" s="2"/>
      <c r="B20" s="8"/>
      <c r="D20" s="2" t="s">
        <v>5</v>
      </c>
      <c r="E20" s="9" t="s">
        <v>3</v>
      </c>
      <c r="F20" s="8" t="s">
        <v>4</v>
      </c>
      <c r="H20" s="2" t="s">
        <v>6</v>
      </c>
      <c r="I20" s="9" t="s">
        <v>3</v>
      </c>
      <c r="J20" s="8" t="s">
        <v>4</v>
      </c>
    </row>
    <row r="21" spans="1:10" ht="17.25" x14ac:dyDescent="0.25">
      <c r="A21" s="2"/>
      <c r="B21" s="8"/>
      <c r="D21" s="2" t="s">
        <v>18</v>
      </c>
      <c r="E21" s="19">
        <f>E8*E22</f>
        <v>1395</v>
      </c>
      <c r="F21" s="18">
        <f>F8*F22</f>
        <v>5487</v>
      </c>
      <c r="H21" s="2" t="s">
        <v>18</v>
      </c>
      <c r="I21" s="20">
        <f>I8*I22</f>
        <v>2588.4</v>
      </c>
      <c r="J21" s="21">
        <f>J8*J22</f>
        <v>6019.2000000000007</v>
      </c>
    </row>
    <row r="22" spans="1:10" ht="17.25" x14ac:dyDescent="0.25">
      <c r="A22" s="2"/>
      <c r="B22" s="8"/>
      <c r="D22" s="2" t="s">
        <v>19</v>
      </c>
      <c r="E22" s="19">
        <v>31</v>
      </c>
      <c r="F22" s="18">
        <v>93</v>
      </c>
      <c r="H22" s="2" t="s">
        <v>19</v>
      </c>
      <c r="I22" s="19">
        <v>36</v>
      </c>
      <c r="J22" s="18">
        <v>88</v>
      </c>
    </row>
    <row r="23" spans="1:10" s="1" customFormat="1" x14ac:dyDescent="0.25">
      <c r="A23" s="2"/>
      <c r="B23" s="8"/>
      <c r="D23" s="2"/>
      <c r="E23" s="9"/>
      <c r="F23" s="8"/>
      <c r="H23" s="2"/>
      <c r="I23" s="9"/>
      <c r="J23" s="8"/>
    </row>
    <row r="24" spans="1:10" x14ac:dyDescent="0.25">
      <c r="A24" s="2"/>
      <c r="B24" s="8"/>
      <c r="D24" s="2"/>
      <c r="E24" s="9" t="s">
        <v>3</v>
      </c>
      <c r="F24" s="8" t="s">
        <v>4</v>
      </c>
      <c r="H24" s="2"/>
      <c r="I24" s="9" t="s">
        <v>3</v>
      </c>
      <c r="J24" s="8" t="s">
        <v>4</v>
      </c>
    </row>
    <row r="25" spans="1:10" ht="17.25" x14ac:dyDescent="0.25">
      <c r="A25" s="2"/>
      <c r="B25" s="8"/>
      <c r="D25" s="2" t="s">
        <v>42</v>
      </c>
      <c r="E25" s="12">
        <f>E21*$E$5</f>
        <v>37665</v>
      </c>
      <c r="F25" s="13">
        <f>F21*$E$5</f>
        <v>148149</v>
      </c>
      <c r="H25" s="2" t="s">
        <v>43</v>
      </c>
      <c r="I25" s="12">
        <f>I21*$I$5</f>
        <v>7765.2000000000007</v>
      </c>
      <c r="J25" s="13">
        <f>J21*$I$5</f>
        <v>18057.600000000002</v>
      </c>
    </row>
    <row r="26" spans="1:10" ht="15.75" thickBot="1" x14ac:dyDescent="0.3">
      <c r="A26" s="4"/>
      <c r="B26" s="10"/>
      <c r="D26" s="4" t="s">
        <v>29</v>
      </c>
      <c r="E26" s="14">
        <f>B5*E6/E22</f>
        <v>106854.83870967742</v>
      </c>
      <c r="F26" s="15">
        <f>B5*E6/F22</f>
        <v>35618.279569892475</v>
      </c>
      <c r="H26" s="4" t="s">
        <v>29</v>
      </c>
      <c r="I26" s="14">
        <f>B5*I6/I22</f>
        <v>128819.44444444444</v>
      </c>
      <c r="J26" s="15">
        <f>B5*I6/J22</f>
        <v>52698.86363636364</v>
      </c>
    </row>
    <row r="28" spans="1:10" x14ac:dyDescent="0.25">
      <c r="A28" t="s">
        <v>41</v>
      </c>
    </row>
  </sheetData>
  <mergeCells count="4">
    <mergeCell ref="D4:E4"/>
    <mergeCell ref="H4:I4"/>
    <mergeCell ref="D7:D8"/>
    <mergeCell ref="H7:H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B735B-3197-48C7-A5FD-2790DE222B45}">
  <dimension ref="A1:M12"/>
  <sheetViews>
    <sheetView workbookViewId="0">
      <selection activeCell="F17" sqref="F17"/>
    </sheetView>
  </sheetViews>
  <sheetFormatPr defaultRowHeight="15" x14ac:dyDescent="0.25"/>
  <cols>
    <col min="1" max="1" width="37.42578125" customWidth="1"/>
    <col min="2" max="2" width="16" bestFit="1" customWidth="1"/>
    <col min="3" max="4" width="8.85546875" bestFit="1" customWidth="1"/>
    <col min="5" max="5" width="6.140625" customWidth="1"/>
    <col min="6" max="6" width="33.140625" customWidth="1"/>
    <col min="7" max="7" width="20" customWidth="1"/>
    <col min="8" max="8" width="8.140625" bestFit="1" customWidth="1"/>
    <col min="9" max="9" width="11.28515625" bestFit="1" customWidth="1"/>
    <col min="10" max="10" width="10.28515625" bestFit="1" customWidth="1"/>
    <col min="11" max="11" width="9.28515625" bestFit="1" customWidth="1"/>
    <col min="12" max="13" width="9.5703125" bestFit="1" customWidth="1"/>
  </cols>
  <sheetData>
    <row r="1" spans="1:13" x14ac:dyDescent="0.25">
      <c r="A1" s="62" t="s">
        <v>24</v>
      </c>
      <c r="B1" s="63"/>
      <c r="C1" s="63"/>
      <c r="D1" s="64"/>
      <c r="F1" s="62" t="s">
        <v>25</v>
      </c>
      <c r="G1" s="63"/>
      <c r="H1" s="63"/>
      <c r="I1" s="63"/>
      <c r="J1" s="63"/>
      <c r="K1" s="63"/>
      <c r="L1" s="63"/>
      <c r="M1" s="28"/>
    </row>
    <row r="2" spans="1:13" x14ac:dyDescent="0.25">
      <c r="A2" s="23"/>
      <c r="B2" s="24"/>
      <c r="C2" s="24"/>
      <c r="D2" s="25"/>
      <c r="F2" s="29"/>
      <c r="G2" s="30"/>
      <c r="H2" s="26" t="s">
        <v>0</v>
      </c>
      <c r="I2" s="26"/>
      <c r="J2" s="26" t="s">
        <v>1</v>
      </c>
      <c r="K2" s="26"/>
      <c r="L2" s="26" t="s">
        <v>2</v>
      </c>
      <c r="M2" s="27"/>
    </row>
    <row r="3" spans="1:13" x14ac:dyDescent="0.25">
      <c r="A3" s="69"/>
      <c r="B3" s="70"/>
      <c r="C3" s="26" t="s">
        <v>3</v>
      </c>
      <c r="D3" s="27" t="s">
        <v>4</v>
      </c>
      <c r="F3" s="29"/>
      <c r="G3" s="30"/>
      <c r="H3" s="26" t="s">
        <v>3</v>
      </c>
      <c r="I3" s="26" t="s">
        <v>4</v>
      </c>
      <c r="J3" s="26" t="s">
        <v>3</v>
      </c>
      <c r="K3" s="26" t="s">
        <v>4</v>
      </c>
      <c r="L3" s="26" t="s">
        <v>3</v>
      </c>
      <c r="M3" s="27" t="s">
        <v>4</v>
      </c>
    </row>
    <row r="4" spans="1:13" x14ac:dyDescent="0.25">
      <c r="A4" s="74" t="s">
        <v>27</v>
      </c>
      <c r="B4" s="75"/>
      <c r="C4" s="46">
        <f>'Farm 1'!B6</f>
        <v>1325000</v>
      </c>
      <c r="D4" s="47">
        <f>'Farm 1'!B6</f>
        <v>1325000</v>
      </c>
      <c r="F4" s="65" t="s">
        <v>28</v>
      </c>
      <c r="G4" s="66"/>
      <c r="H4" s="48">
        <f>'Farm 1'!B16</f>
        <v>56272.75</v>
      </c>
      <c r="I4" s="48">
        <f>H4</f>
        <v>56272.75</v>
      </c>
      <c r="J4" s="48">
        <f>'Farm 1'!B17</f>
        <v>20126.75</v>
      </c>
      <c r="K4" s="48">
        <f>J4</f>
        <v>20126.75</v>
      </c>
      <c r="L4" s="48">
        <f>'Farm 1'!B18</f>
        <v>17490</v>
      </c>
      <c r="M4" s="49">
        <f>L4</f>
        <v>17490</v>
      </c>
    </row>
    <row r="5" spans="1:13" x14ac:dyDescent="0.25">
      <c r="A5" s="76" t="s">
        <v>44</v>
      </c>
      <c r="B5" s="77"/>
      <c r="C5" s="31">
        <f>('Farm 1'!E26/'Farm 1'!E7)+('Farm 1'!I26/'Farm 1'!I7)</f>
        <v>2381.2457142857143</v>
      </c>
      <c r="D5" s="32">
        <f>('Farm 1'!F26/'Farm 1'!E7)+('Farm 1'!J26/'Farm 1'!I7)</f>
        <v>8665.3028571428586</v>
      </c>
      <c r="F5" s="67" t="s">
        <v>15</v>
      </c>
      <c r="G5" s="68"/>
      <c r="H5" s="31">
        <f>'Farm 1'!E16+'Farm 1'!I16</f>
        <v>341.14285714285717</v>
      </c>
      <c r="I5" s="31">
        <f>H5</f>
        <v>341.14285714285717</v>
      </c>
      <c r="J5" s="31">
        <f>'Farm 1'!E17+'Farm 1'!I17</f>
        <v>50.057142857142864</v>
      </c>
      <c r="K5" s="31">
        <f>J5</f>
        <v>50.057142857142864</v>
      </c>
      <c r="L5" s="31">
        <f>'Farm 1'!E18+'Farm 1'!I18</f>
        <v>442.28571428571428</v>
      </c>
      <c r="M5" s="32">
        <f>L5</f>
        <v>442.28571428571428</v>
      </c>
    </row>
    <row r="6" spans="1:13" x14ac:dyDescent="0.25">
      <c r="A6" s="76" t="s">
        <v>45</v>
      </c>
      <c r="B6" s="77"/>
      <c r="C6" s="31">
        <f>('Farm 2'!E25/'Farm 2'!E6)+('Farm 2'!I25/'Farm 2'!I6)</f>
        <v>17284.628571428573</v>
      </c>
      <c r="D6" s="32">
        <f>'Farm 2'!F25/'Farm 2'!E6+'Farm 2'!J25/'Farm 2'!I6</f>
        <v>64418.914285714287</v>
      </c>
      <c r="F6" s="67" t="s">
        <v>16</v>
      </c>
      <c r="G6" s="68"/>
      <c r="H6" s="31">
        <f>'Farm 2'!E15+'Farm 2'!I15</f>
        <v>1705.7142857142858</v>
      </c>
      <c r="I6" s="31">
        <f>H6</f>
        <v>1705.7142857142858</v>
      </c>
      <c r="J6" s="31">
        <f>'Farm 2'!E16+'Farm 1'!I17</f>
        <v>222.85714285714286</v>
      </c>
      <c r="K6" s="31">
        <f>J6</f>
        <v>222.85714285714286</v>
      </c>
      <c r="L6" s="31">
        <f>'Farm 2'!E17+'Farm 1'!I18</f>
        <v>2170.2857142857142</v>
      </c>
      <c r="M6" s="32">
        <f>L6</f>
        <v>2170.2857142857142</v>
      </c>
    </row>
    <row r="7" spans="1:13" ht="30" x14ac:dyDescent="0.25">
      <c r="A7" s="73" t="s">
        <v>11</v>
      </c>
      <c r="B7" s="42" t="s">
        <v>8</v>
      </c>
      <c r="C7" s="43">
        <f>'Farm 1'!B6/'Farm 1'!E22</f>
        <v>1477.1460423634337</v>
      </c>
      <c r="D7" s="44">
        <f>'Farm 1'!B6/'Farm 1'!F22</f>
        <v>374.92925863044707</v>
      </c>
      <c r="F7" s="59" t="s">
        <v>26</v>
      </c>
      <c r="G7" s="42" t="s">
        <v>8</v>
      </c>
      <c r="H7" s="43">
        <f>'Farm 1'!B16/('Farm 1'!E11/'Farm 1'!E7)</f>
        <v>937.87916666666672</v>
      </c>
      <c r="I7" s="43">
        <f>H7</f>
        <v>937.87916666666672</v>
      </c>
      <c r="J7" s="43">
        <f>'Farm 1'!B17/('Farm 1'!E12/'Farm 1'!E7)</f>
        <v>2515.84375</v>
      </c>
      <c r="K7" s="43">
        <f>J7</f>
        <v>2515.84375</v>
      </c>
      <c r="L7" s="43">
        <f>'Farm 1'!B18/('Farm 1'!E13/'Farm 1'!E7)</f>
        <v>218.625</v>
      </c>
      <c r="M7" s="44">
        <f>L7</f>
        <v>218.625</v>
      </c>
    </row>
    <row r="8" spans="1:13" x14ac:dyDescent="0.25">
      <c r="A8" s="73"/>
      <c r="B8" s="45" t="s">
        <v>9</v>
      </c>
      <c r="C8" s="43">
        <f>'Farm 1'!B6/'Farm 1'!I22</f>
        <v>511.8992427754597</v>
      </c>
      <c r="D8" s="44">
        <f>'Farm 1'!B6/'Farm 1'!J22</f>
        <v>220.12892078681548</v>
      </c>
      <c r="F8" s="59"/>
      <c r="G8" s="45" t="s">
        <v>9</v>
      </c>
      <c r="H8" s="43">
        <f>'Farm 1'!B16/('Farm 1'!I11/'Farm 1'!I7)</f>
        <v>1969.5462499999999</v>
      </c>
      <c r="I8" s="43">
        <f>H8</f>
        <v>1969.5462499999999</v>
      </c>
      <c r="J8" s="43">
        <f>'Farm 1'!B17/('Farm 1'!I12/'Farm 1'!I7)</f>
        <v>1761.090625</v>
      </c>
      <c r="K8" s="43">
        <f>J8</f>
        <v>1761.090625</v>
      </c>
      <c r="L8" s="43">
        <f>'Farm 1'!B18/('Farm 1'!I13/'Farm 1'!I7)</f>
        <v>1020.25</v>
      </c>
      <c r="M8" s="44">
        <f>L8</f>
        <v>1020.25</v>
      </c>
    </row>
    <row r="9" spans="1:13" ht="30" x14ac:dyDescent="0.25">
      <c r="A9" s="71" t="s">
        <v>10</v>
      </c>
      <c r="B9" s="33" t="s">
        <v>8</v>
      </c>
      <c r="C9" s="34">
        <f>'Farm 1'!E27</f>
        <v>144021.73913043478</v>
      </c>
      <c r="D9" s="35">
        <f>'Farm 1'!F27</f>
        <v>35618.279569892475</v>
      </c>
      <c r="F9" s="60" t="s">
        <v>46</v>
      </c>
      <c r="G9" s="40" t="s">
        <v>8</v>
      </c>
      <c r="H9" s="34">
        <f>'Farm 1'!B16/'Farm 1'!E11*'Farm 1'!E9</f>
        <v>14630.914999999999</v>
      </c>
      <c r="I9" s="34">
        <f>'Farm 1'!B16/'Farm 1'!E11*'Farm 1'!F9</f>
        <v>14255.763333333332</v>
      </c>
      <c r="J9" s="34">
        <f>'Farm 1'!B17/'Farm 1'!E12*'Farm 1'!E9</f>
        <v>39247.162499999999</v>
      </c>
      <c r="K9" s="34">
        <f>'Farm 1'!B17/'Farm 1'!E12*'Farm 1'!F9</f>
        <v>38240.824999999997</v>
      </c>
      <c r="L9" s="34">
        <f>'Farm 1'!B18/'Farm 1'!E13*'Farm 1'!E9</f>
        <v>3410.55</v>
      </c>
      <c r="M9" s="35">
        <f>'Farm 1'!B18/'Farm 1'!E13*'Farm 1'!F9</f>
        <v>3323.1</v>
      </c>
    </row>
    <row r="10" spans="1:13" x14ac:dyDescent="0.25">
      <c r="A10" s="71"/>
      <c r="B10" s="36" t="s">
        <v>9</v>
      </c>
      <c r="C10" s="34">
        <f>'Farm 1'!I27</f>
        <v>128819.44444444444</v>
      </c>
      <c r="D10" s="35">
        <f>'Farm 1'!J27</f>
        <v>52698.86363636364</v>
      </c>
      <c r="F10" s="60"/>
      <c r="G10" s="40" t="s">
        <v>17</v>
      </c>
      <c r="H10" s="34">
        <f>'Farm 1'!B16/'Farm 1'!I11*'Farm 1'!I9</f>
        <v>40460.107250000001</v>
      </c>
      <c r="I10" s="34">
        <f>'Farm 1'!B16/'Farm 1'!I11*'Farm 1'!J9</f>
        <v>38490.561000000002</v>
      </c>
      <c r="J10" s="34">
        <f>'Farm 1'!B17/'Farm 1'!I12*'Farm 1'!I9</f>
        <v>36177.833125000005</v>
      </c>
      <c r="K10" s="34">
        <f>'Farm 1'!B17/'Farm 1'!I12*'Farm 1'!J9</f>
        <v>34416.7425</v>
      </c>
      <c r="L10" s="34">
        <f>'Farm 1'!B18/'Farm 1'!I13*'Farm 1'!I9</f>
        <v>20958.850000000002</v>
      </c>
      <c r="M10" s="35">
        <f>'Farm 1'!B18/'Farm 1'!I13*'Farm 1'!J9</f>
        <v>19938.600000000002</v>
      </c>
    </row>
    <row r="11" spans="1:13" ht="30" x14ac:dyDescent="0.25">
      <c r="A11" s="71" t="s">
        <v>48</v>
      </c>
      <c r="B11" s="33" t="s">
        <v>8</v>
      </c>
      <c r="C11" s="34">
        <f>'Farm 1'!E27/'Farm 1'!E7</f>
        <v>57608.695652173912</v>
      </c>
      <c r="D11" s="35">
        <f>'Farm 1'!F27/'Farm 1'!E7</f>
        <v>14247.31182795699</v>
      </c>
      <c r="F11" s="60" t="s">
        <v>47</v>
      </c>
      <c r="G11" s="40" t="s">
        <v>8</v>
      </c>
      <c r="H11" s="34">
        <f>H9/'Farm 1'!E7</f>
        <v>5852.366</v>
      </c>
      <c r="I11" s="34">
        <f>I9/'Farm 1'!E7</f>
        <v>5702.3053333333328</v>
      </c>
      <c r="J11" s="34">
        <f>J9/'Farm 1'!E7</f>
        <v>15698.865</v>
      </c>
      <c r="K11" s="34">
        <f>K9/'Farm 1'!E7</f>
        <v>15296.329999999998</v>
      </c>
      <c r="L11" s="34">
        <f>L9/'Farm 1'!E7</f>
        <v>1364.22</v>
      </c>
      <c r="M11" s="35">
        <f>M9/'Farm 1'!E7</f>
        <v>1329.24</v>
      </c>
    </row>
    <row r="12" spans="1:13" ht="15.75" thickBot="1" x14ac:dyDescent="0.3">
      <c r="A12" s="72"/>
      <c r="B12" s="37" t="s">
        <v>9</v>
      </c>
      <c r="C12" s="38">
        <f>'Farm 1'!I27/'Farm 1'!I7</f>
        <v>36805.555555555555</v>
      </c>
      <c r="D12" s="39">
        <f>'Farm 1'!J27/'Farm 1'!I7</f>
        <v>15056.818181818182</v>
      </c>
      <c r="F12" s="61"/>
      <c r="G12" s="41" t="s">
        <v>17</v>
      </c>
      <c r="H12" s="38">
        <f>H10/'Farm 1'!I7</f>
        <v>11560.030642857144</v>
      </c>
      <c r="I12" s="38">
        <f>I10/'Farm 1'!I7</f>
        <v>10997.303142857143</v>
      </c>
      <c r="J12" s="38">
        <f>J10/'Farm 1'!I7</f>
        <v>10336.523750000002</v>
      </c>
      <c r="K12" s="38">
        <f>K10/'Farm 1'!I7</f>
        <v>9833.3549999999996</v>
      </c>
      <c r="L12" s="38">
        <f>L10/'Farm 1'!I7</f>
        <v>5988.2428571428582</v>
      </c>
      <c r="M12" s="39">
        <f>M10/'Farm 1'!I7</f>
        <v>5696.7428571428582</v>
      </c>
    </row>
  </sheetData>
  <mergeCells count="15">
    <mergeCell ref="F7:F8"/>
    <mergeCell ref="F9:F10"/>
    <mergeCell ref="F11:F12"/>
    <mergeCell ref="A1:D1"/>
    <mergeCell ref="F1:L1"/>
    <mergeCell ref="F4:G4"/>
    <mergeCell ref="F5:G5"/>
    <mergeCell ref="F6:G6"/>
    <mergeCell ref="A3:B3"/>
    <mergeCell ref="A9:A10"/>
    <mergeCell ref="A11:A12"/>
    <mergeCell ref="A7:A8"/>
    <mergeCell ref="A4:B4"/>
    <mergeCell ref="A5:B5"/>
    <mergeCell ref="A6:B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Farm 1</vt:lpstr>
      <vt:lpstr>Farm 2</vt:lpstr>
      <vt:lpstr>Balance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Betsie le Roux</dc:creator>
  <cp:lastModifiedBy>Betsie le Roux</cp:lastModifiedBy>
  <dcterms:created xsi:type="dcterms:W3CDTF">2020-07-10T09:39:02Z</dcterms:created>
  <dcterms:modified xsi:type="dcterms:W3CDTF">2020-11-09T07:32:54Z</dcterms:modified>
</cp:coreProperties>
</file>